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kjmay\Downloads\"/>
    </mc:Choice>
  </mc:AlternateContent>
  <xr:revisionPtr revIDLastSave="0" documentId="8_{00584F4C-68E0-4D2C-9138-A7D2E5FDEF61}" xr6:coauthVersionLast="47" xr6:coauthVersionMax="47" xr10:uidLastSave="{00000000-0000-0000-0000-000000000000}"/>
  <bookViews>
    <workbookView xWindow="-108" yWindow="-108" windowWidth="23256" windowHeight="12456" xr2:uid="{7AF2520C-7496-4BC6-AE7C-14F4514E23FF}"/>
  </bookViews>
  <sheets>
    <sheet name="Updated WDT Dist (ALL)" sheetId="1" r:id="rId1"/>
    <sheet name="Updated WDT Dist (RLF+JW+PCA)" sheetId="2" r:id="rId2"/>
  </sheets>
  <externalReferences>
    <externalReference r:id="rId3"/>
  </externalReferences>
  <definedNames>
    <definedName name="_xlnm.Print_Area" localSheetId="0">'Updated WDT Dist (ALL)'!$A$26:$K$46</definedName>
    <definedName name="_xlnm.Print_Area" localSheetId="1">'Updated WDT Dist (RLF+JW+PCA)'!$A$26:$K$46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F7" i="2"/>
  <c r="F8" i="2"/>
  <c r="F9" i="2"/>
  <c r="F10" i="2"/>
  <c r="C16" i="2"/>
  <c r="F17" i="2" s="1"/>
  <c r="F16" i="2"/>
  <c r="B27" i="2"/>
  <c r="C31" i="2"/>
  <c r="C35" i="2" s="1"/>
  <c r="G41" i="2" s="1"/>
  <c r="J39" i="2" s="1"/>
  <c r="F31" i="2"/>
  <c r="G31" i="2"/>
  <c r="F32" i="2"/>
  <c r="G32" i="2"/>
  <c r="F33" i="2"/>
  <c r="G33" i="2"/>
  <c r="F34" i="2"/>
  <c r="G34" i="2"/>
  <c r="F35" i="2"/>
  <c r="G35" i="2"/>
  <c r="C41" i="2"/>
  <c r="F42" i="2" s="1"/>
  <c r="F41" i="2"/>
  <c r="F44" i="1"/>
  <c r="C41" i="1"/>
  <c r="F43" i="1" s="1"/>
  <c r="F40" i="1"/>
  <c r="F35" i="1"/>
  <c r="G35" i="1" s="1"/>
  <c r="F34" i="1"/>
  <c r="G34" i="1" s="1"/>
  <c r="G33" i="1"/>
  <c r="F33" i="1"/>
  <c r="F32" i="1"/>
  <c r="G32" i="1" s="1"/>
  <c r="J31" i="1"/>
  <c r="G31" i="1"/>
  <c r="F31" i="1"/>
  <c r="C31" i="1"/>
  <c r="J30" i="1"/>
  <c r="J29" i="1"/>
  <c r="J32" i="1" s="1"/>
  <c r="C35" i="1"/>
  <c r="C16" i="1"/>
  <c r="F17" i="1" s="1"/>
  <c r="F10" i="1"/>
  <c r="G10" i="1" s="1"/>
  <c r="G9" i="1"/>
  <c r="F9" i="1"/>
  <c r="F8" i="1"/>
  <c r="G8" i="1" s="1"/>
  <c r="F7" i="1"/>
  <c r="G7" i="1" s="1"/>
  <c r="G6" i="1"/>
  <c r="F6" i="1"/>
  <c r="C6" i="1"/>
  <c r="C10" i="1"/>
  <c r="J38" i="1" l="1"/>
  <c r="J45" i="1" s="1"/>
  <c r="K31" i="1"/>
  <c r="K30" i="1"/>
  <c r="G40" i="1"/>
  <c r="G43" i="1"/>
  <c r="G42" i="2"/>
  <c r="J40" i="2" s="1"/>
  <c r="J38" i="2"/>
  <c r="J45" i="2" s="1"/>
  <c r="J31" i="2"/>
  <c r="K31" i="2" s="1"/>
  <c r="F15" i="2"/>
  <c r="J30" i="2"/>
  <c r="K30" i="2" s="1"/>
  <c r="J29" i="2"/>
  <c r="J4" i="2"/>
  <c r="F19" i="2"/>
  <c r="F40" i="2"/>
  <c r="G40" i="2" s="1"/>
  <c r="J6" i="2"/>
  <c r="F44" i="2"/>
  <c r="G44" i="2" s="1"/>
  <c r="J42" i="2" s="1"/>
  <c r="F18" i="2"/>
  <c r="F43" i="2"/>
  <c r="G43" i="2" s="1"/>
  <c r="J41" i="2" s="1"/>
  <c r="J5" i="2"/>
  <c r="J41" i="1"/>
  <c r="G17" i="1"/>
  <c r="J15" i="1" s="1"/>
  <c r="G44" i="1"/>
  <c r="J42" i="1" s="1"/>
  <c r="F18" i="1"/>
  <c r="G18" i="1" s="1"/>
  <c r="J16" i="1" s="1"/>
  <c r="F19" i="1"/>
  <c r="G19" i="1" s="1"/>
  <c r="J17" i="1" s="1"/>
  <c r="K29" i="1"/>
  <c r="F41" i="1"/>
  <c r="G41" i="1" s="1"/>
  <c r="J39" i="1" s="1"/>
  <c r="F16" i="1"/>
  <c r="G16" i="1" s="1"/>
  <c r="J14" i="1" s="1"/>
  <c r="J5" i="1"/>
  <c r="K5" i="1" s="1"/>
  <c r="J6" i="1"/>
  <c r="K6" i="1" s="1"/>
  <c r="F15" i="1"/>
  <c r="G15" i="1" s="1"/>
  <c r="J13" i="1" s="1"/>
  <c r="J20" i="1" s="1"/>
  <c r="F42" i="1"/>
  <c r="G42" i="1" s="1"/>
  <c r="J40" i="1" s="1"/>
  <c r="J4" i="1"/>
  <c r="J7" i="2" l="1"/>
  <c r="K29" i="2"/>
  <c r="J32" i="2"/>
  <c r="G8" i="2"/>
  <c r="C6" i="2"/>
  <c r="C10" i="2" s="1"/>
  <c r="G6" i="2"/>
  <c r="G7" i="2"/>
  <c r="G9" i="2"/>
  <c r="G10" i="2"/>
  <c r="K4" i="1"/>
  <c r="J7" i="1"/>
  <c r="G18" i="2" l="1"/>
  <c r="K4" i="2"/>
  <c r="J16" i="2"/>
  <c r="K5" i="2"/>
  <c r="G16" i="2"/>
  <c r="J14" i="2" s="1"/>
  <c r="G17" i="2"/>
  <c r="J15" i="2" s="1"/>
  <c r="G15" i="2"/>
  <c r="J13" i="2" s="1"/>
  <c r="J20" i="2" s="1"/>
  <c r="K6" i="2"/>
  <c r="G19" i="2"/>
  <c r="J1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Liz Freeman</author>
  </authors>
  <commentList>
    <comment ref="C10" authorId="0" shapeId="0" xr:uid="{258E324E-4FEB-4B2D-B81A-5BF608566C11}">
      <text>
        <r>
          <rPr>
            <b/>
            <sz val="9"/>
            <color indexed="81"/>
            <rFont val="Tahoma"/>
            <family val="2"/>
          </rPr>
          <t>Liz Freeman:</t>
        </r>
        <r>
          <rPr>
            <sz val="9"/>
            <color indexed="81"/>
            <rFont val="Tahoma"/>
            <family val="2"/>
          </rPr>
          <t xml:space="preserve">
Paul.  Halp - how do we get this to not go to negative?  Just $0
</t>
        </r>
      </text>
    </comment>
    <comment ref="C35" authorId="0" shapeId="0" xr:uid="{E094AC39-A7B9-4A3C-8F5A-901FBE2A6954}">
      <text>
        <r>
          <rPr>
            <b/>
            <sz val="9"/>
            <color indexed="81"/>
            <rFont val="Tahoma"/>
            <family val="2"/>
          </rPr>
          <t>Liz Freeman:</t>
        </r>
        <r>
          <rPr>
            <sz val="9"/>
            <color indexed="81"/>
            <rFont val="Tahoma"/>
            <family val="2"/>
          </rPr>
          <t xml:space="preserve">
Paul.  Halp - how do we get this to not go to negative?  Just $0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Liz Freeman</author>
  </authors>
  <commentList>
    <comment ref="C10" authorId="0" shapeId="0" xr:uid="{B9CF6DBD-CCA7-4C69-8500-D5AEB1BA5E3F}">
      <text>
        <r>
          <rPr>
            <b/>
            <sz val="9"/>
            <color indexed="81"/>
            <rFont val="Tahoma"/>
            <family val="2"/>
          </rPr>
          <t>Liz Freeman:</t>
        </r>
        <r>
          <rPr>
            <sz val="9"/>
            <color indexed="81"/>
            <rFont val="Tahoma"/>
            <family val="2"/>
          </rPr>
          <t xml:space="preserve">
Paul.  Halp - how do we get this to not go to negative?  Just $0
</t>
        </r>
      </text>
    </comment>
    <comment ref="C35" authorId="0" shapeId="0" xr:uid="{F7A40F8A-7549-4B1E-8070-6AE61D7957C0}">
      <text>
        <r>
          <rPr>
            <b/>
            <sz val="9"/>
            <color indexed="81"/>
            <rFont val="Tahoma"/>
            <family val="2"/>
          </rPr>
          <t>Liz Freeman:</t>
        </r>
        <r>
          <rPr>
            <sz val="9"/>
            <color indexed="81"/>
            <rFont val="Tahoma"/>
            <family val="2"/>
          </rPr>
          <t xml:space="preserve">
Paul.  Halp - how do we get this to not go to negative?  Just $0
</t>
        </r>
      </text>
    </comment>
  </commentList>
</comments>
</file>

<file path=xl/sharedStrings.xml><?xml version="1.0" encoding="utf-8"?>
<sst xmlns="http://schemas.openxmlformats.org/spreadsheetml/2006/main" count="156" uniqueCount="39">
  <si>
    <t>FORMER L BOND HOLDER DISTRIBUTION ESTIMATE (HIGH CASE)</t>
  </si>
  <si>
    <t>NET SETTLEMENT PROCEEDS</t>
  </si>
  <si>
    <t>Two Basis of Distribution Under the Plan to former L Bond Holders</t>
  </si>
  <si>
    <t>Distribution to Each Class from Lit Proceeds Alone</t>
  </si>
  <si>
    <t>WDT Interest Series Created by the Plan</t>
  </si>
  <si>
    <t>Basis of Claim</t>
  </si>
  <si>
    <t>Amount (WDT Interest)</t>
  </si>
  <si>
    <t>Estimated Distribution from Diminution Claim Art. VI.C.ii.</t>
  </si>
  <si>
    <t>Distribution</t>
  </si>
  <si>
    <t xml:space="preserve">A1 Indenture Trustee </t>
  </si>
  <si>
    <t>Indenture Trustee Fees and Costs</t>
  </si>
  <si>
    <t>A1 L Bond</t>
  </si>
  <si>
    <t>Diminution Claim*</t>
  </si>
  <si>
    <t>Prepetition L Bond Investment</t>
  </si>
  <si>
    <t>Percentage of Total WDT Interests</t>
  </si>
  <si>
    <t>Estimated Distribution</t>
  </si>
  <si>
    <t>A2 Subordinated</t>
  </si>
  <si>
    <t>Total Super Priority Claims</t>
  </si>
  <si>
    <t>B GUCs</t>
  </si>
  <si>
    <t xml:space="preserve">Available Settlement Proceeds for A1, A2 and B WDT Interest Holders </t>
  </si>
  <si>
    <t>Estimated Total Distribution to L Bonds</t>
  </si>
  <si>
    <t>WDT Interests sharing pro rata in Settlement Proceeds after A1 Indenture Trustee and Diminution Claim are paid</t>
  </si>
  <si>
    <t>Estimated Distribution to L Bond Holders                       Art. VI.C.iii</t>
  </si>
  <si>
    <t>Series A1</t>
  </si>
  <si>
    <t>L Bond Claims</t>
  </si>
  <si>
    <t xml:space="preserve">Series A2 </t>
  </si>
  <si>
    <t>LBM Subordinated Claims</t>
  </si>
  <si>
    <t>Series B</t>
  </si>
  <si>
    <t>General Unsecured Claims#</t>
  </si>
  <si>
    <t>Total Interests</t>
  </si>
  <si>
    <t>Note: Administrative (other than Series A1 Indenture Trustee Claims), Secured, Priority, and Conveneince Class Claims are paid in full</t>
  </si>
  <si>
    <t>*Based on discussions, the WDT estimates the range of the Dimunition Claim to be $5 million to $57.65 million.</t>
  </si>
  <si>
    <t>Percent Distribution on account of the L Bond Claims</t>
  </si>
  <si>
    <t>#Assumes the settlement with the PCA Parties is approved, which reduces General Unsecured Claims from $404,000,000 to $4,000,000</t>
  </si>
  <si>
    <t>FORMER L BOND HOLDER DISTRIBUTION ESTIMATE (LOW CASE)</t>
  </si>
  <si>
    <r>
      <t>*Balance of Diminution Claim under Low Case Scenario (</t>
    </r>
    <r>
      <rPr>
        <i/>
        <sz val="11"/>
        <color theme="1"/>
        <rFont val="Aptos Narrow"/>
        <family val="2"/>
        <scheme val="minor"/>
      </rPr>
      <t>i.e.</t>
    </r>
    <r>
      <rPr>
        <sz val="11"/>
        <color theme="1"/>
        <rFont val="Aptos Narrow"/>
        <family val="2"/>
        <scheme val="minor"/>
      </rPr>
      <t>, $5 million) once other settlement proceeds are applied</t>
    </r>
  </si>
  <si>
    <t>FORMER L BOND HOLDER DISTRIBUTION ESTIMATE (RLF+JW+PCA LOW CASE)</t>
  </si>
  <si>
    <r>
      <t>*Balance of Diminution Claim under High Case Scenario (</t>
    </r>
    <r>
      <rPr>
        <i/>
        <sz val="11"/>
        <color theme="1"/>
        <rFont val="Aptos Narrow"/>
        <family val="2"/>
        <scheme val="minor"/>
      </rPr>
      <t>i.e.</t>
    </r>
    <r>
      <rPr>
        <sz val="11"/>
        <color theme="1"/>
        <rFont val="Aptos Narrow"/>
        <family val="2"/>
        <scheme val="minor"/>
      </rPr>
      <t>, $57.65 million) once other settlement proceeds are applied</t>
    </r>
  </si>
  <si>
    <t>FORMER L BOND HOLDER DISTRIBUTION ESTIMATE (RLF+JW+PCA HIGH CASE)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</si>
</sst>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00%"/>
    <numFmt numFmtId="165" formatCode="0.000%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44" fontId="2" fillId="2" borderId="0" xfId="1" applyFont="1" applyFill="1"/>
    <xf numFmtId="0" fontId="0" fillId="3" borderId="0" xfId="0" applyFill="1"/>
    <xf numFmtId="0" fontId="3" fillId="3" borderId="0" xfId="0" applyFont="1" applyFill="1" applyAlignment="1">
      <alignment horizontal="center"/>
    </xf>
    <xf numFmtId="0" fontId="2" fillId="4" borderId="0" xfId="0" applyFont="1" applyFill="1"/>
    <xf numFmtId="0" fontId="0" fillId="4" borderId="0" xfId="0" applyFill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3" fillId="4" borderId="0" xfId="0" applyFont="1" applyFill="1" applyAlignment="1">
      <alignment horizontal="center"/>
    </xf>
    <xf numFmtId="0" fontId="0" fillId="0" borderId="0" xfId="0" applyAlignment="1">
      <alignment wrapText="1"/>
    </xf>
    <xf numFmtId="44" fontId="0" fillId="0" borderId="0" xfId="1" applyFont="1"/>
    <xf numFmtId="10" fontId="0" fillId="4" borderId="0" xfId="2" applyNumberFormat="1" applyFont="1" applyFill="1"/>
    <xf numFmtId="44" fontId="0" fillId="4" borderId="0" xfId="0" applyNumberFormat="1" applyFill="1"/>
    <xf numFmtId="44" fontId="0" fillId="3" borderId="0" xfId="1" applyFont="1" applyFill="1"/>
    <xf numFmtId="0" fontId="3" fillId="3" borderId="0" xfId="0" applyFont="1" applyFill="1" applyAlignment="1">
      <alignment horizontal="center" wrapText="1"/>
    </xf>
    <xf numFmtId="0" fontId="2" fillId="0" borderId="0" xfId="0" applyFont="1"/>
    <xf numFmtId="44" fontId="2" fillId="0" borderId="0" xfId="0" applyNumberFormat="1" applyFont="1"/>
    <xf numFmtId="164" fontId="0" fillId="3" borderId="0" xfId="0" applyNumberFormat="1" applyFill="1"/>
    <xf numFmtId="44" fontId="0" fillId="3" borderId="0" xfId="0" applyNumberFormat="1" applyFill="1"/>
    <xf numFmtId="10" fontId="4" fillId="4" borderId="0" xfId="2" applyNumberFormat="1" applyFont="1" applyFill="1"/>
    <xf numFmtId="10" fontId="2" fillId="4" borderId="0" xfId="0" applyNumberFormat="1" applyFont="1" applyFill="1"/>
    <xf numFmtId="164" fontId="0" fillId="3" borderId="0" xfId="2" applyNumberFormat="1" applyFont="1" applyFill="1"/>
    <xf numFmtId="0" fontId="0" fillId="5" borderId="0" xfId="0" applyFill="1" applyAlignment="1">
      <alignment wrapText="1"/>
    </xf>
    <xf numFmtId="44" fontId="2" fillId="5" borderId="0" xfId="0" applyNumberFormat="1" applyFont="1" applyFill="1"/>
    <xf numFmtId="44" fontId="0" fillId="0" borderId="0" xfId="0" applyNumberFormat="1"/>
    <xf numFmtId="164" fontId="0" fillId="0" borderId="0" xfId="0" applyNumberFormat="1"/>
    <xf numFmtId="0" fontId="2" fillId="6" borderId="0" xfId="0" applyFont="1" applyFill="1"/>
    <xf numFmtId="0" fontId="2" fillId="6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0" fillId="5" borderId="0" xfId="0" applyFill="1"/>
    <xf numFmtId="0" fontId="2" fillId="5" borderId="0" xfId="0" applyFont="1" applyFill="1" applyAlignment="1">
      <alignment horizontal="center" wrapText="1"/>
    </xf>
    <xf numFmtId="0" fontId="3" fillId="6" borderId="0" xfId="0" applyFont="1" applyFill="1" applyAlignment="1">
      <alignment horizontal="center" wrapText="1"/>
    </xf>
    <xf numFmtId="44" fontId="0" fillId="6" borderId="0" xfId="1" applyFont="1" applyFill="1"/>
    <xf numFmtId="0" fontId="3" fillId="5" borderId="0" xfId="0" applyFont="1" applyFill="1" applyAlignment="1">
      <alignment horizontal="center" wrapText="1"/>
    </xf>
    <xf numFmtId="44" fontId="0" fillId="6" borderId="0" xfId="0" applyNumberFormat="1" applyFill="1"/>
    <xf numFmtId="44" fontId="0" fillId="0" borderId="0" xfId="1" applyFont="1" applyFill="1"/>
    <xf numFmtId="44" fontId="0" fillId="5" borderId="0" xfId="1" applyFont="1" applyFill="1"/>
    <xf numFmtId="164" fontId="0" fillId="5" borderId="0" xfId="0" applyNumberFormat="1" applyFill="1"/>
    <xf numFmtId="44" fontId="0" fillId="5" borderId="0" xfId="0" applyNumberFormat="1" applyFill="1"/>
    <xf numFmtId="44" fontId="2" fillId="0" borderId="0" xfId="1" applyFont="1"/>
    <xf numFmtId="164" fontId="0" fillId="5" borderId="0" xfId="2" applyNumberFormat="1" applyFont="1" applyFill="1"/>
    <xf numFmtId="165" fontId="2" fillId="7" borderId="0" xfId="0" applyNumberFormat="1" applyFon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ctlegal.sharepoint.com/Shared%20Documents/----%20GWG/18%20-%20Settlements/2025-09-09_GWG%20Distr%20Calc.xlsx" TargetMode="External"/><Relationship Id="rId1" Type="http://schemas.openxmlformats.org/officeDocument/2006/relationships/externalLinkPath" Target="https://rctlegal.sharepoint.com/Shared%20Documents/----%20GWG/18%20-%20Settlements/2025-09-09_GWG%20Distr%20Cal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T-WDT Distribution"/>
      <sheetName val="Updated WDT Dist (ALL)"/>
      <sheetName val="RLF + JW + PCA"/>
      <sheetName val="Updated WDT Dist (RLF+JW+PCA)"/>
      <sheetName val="Bondholder Distribution RLF+JW"/>
      <sheetName val="D&amp;O Only"/>
      <sheetName val="Bondholder Distribution (D&amp;O)"/>
      <sheetName val="Whitley Penn Only"/>
      <sheetName val="Bondholder Distribution (WP)"/>
      <sheetName val="Sabes Def Only"/>
      <sheetName val="Bondholder Distribution (Sabes)"/>
      <sheetName val="MB Only"/>
      <sheetName val="Bondholder Distribution (MB)"/>
      <sheetName val="LT-WDT Distribution (minus D&amp;O)"/>
      <sheetName val="Bondholder Dist (minus D&amp;O)"/>
      <sheetName val="Sheet1"/>
      <sheetName val="Exhibit B -- High Low (All)"/>
    </sheetNames>
    <sheetDataSet>
      <sheetData sheetId="0"/>
      <sheetData sheetId="1"/>
      <sheetData sheetId="2">
        <row r="17">
          <cell r="E17">
            <v>5154446.0783709791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8A372-5CC9-4623-B30A-8F04E6718FF1}">
  <sheetPr>
    <pageSetUpPr fitToPage="1"/>
  </sheetPr>
  <dimension ref="A1:N46"/>
  <sheetViews>
    <sheetView tabSelected="1" zoomScale="80" zoomScaleNormal="80" workbookViewId="0">
      <selection activeCell="K20" sqref="K20"/>
    </sheetView>
  </sheetViews>
  <sheetFormatPr defaultRowHeight="14.4" x14ac:dyDescent="0.3"/>
  <cols>
    <col min="1" max="1" width="27.44140625" customWidth="1"/>
    <col min="2" max="2" width="24.5546875" customWidth="1"/>
    <col min="3" max="3" width="19.44140625" customWidth="1"/>
    <col min="4" max="4" width="4.6640625" customWidth="1"/>
    <col min="5" max="5" width="16.6640625" customWidth="1"/>
    <col min="6" max="6" width="21.6640625" customWidth="1"/>
    <col min="7" max="7" width="17.44140625" customWidth="1"/>
    <col min="8" max="8" width="4" customWidth="1"/>
    <col min="9" max="9" width="15.88671875" customWidth="1"/>
    <col min="10" max="10" width="18.33203125" customWidth="1"/>
    <col min="11" max="11" width="18" customWidth="1"/>
    <col min="12" max="12" width="16.6640625" customWidth="1"/>
    <col min="13" max="13" width="10.88671875" customWidth="1"/>
    <col min="14" max="14" width="22.109375" customWidth="1"/>
  </cols>
  <sheetData>
    <row r="1" spans="1:14" ht="20.25" customHeight="1" x14ac:dyDescent="0.3">
      <c r="C1" s="1" t="s">
        <v>0</v>
      </c>
    </row>
    <row r="2" spans="1:14" ht="25.5" customHeight="1" x14ac:dyDescent="0.3">
      <c r="A2" s="1" t="s">
        <v>1</v>
      </c>
      <c r="B2" s="2">
        <v>63397185.5</v>
      </c>
      <c r="E2" s="3"/>
      <c r="F2" s="4" t="s">
        <v>2</v>
      </c>
      <c r="G2" s="3"/>
      <c r="I2" s="5" t="s">
        <v>3</v>
      </c>
      <c r="J2" s="6"/>
      <c r="K2" s="6"/>
    </row>
    <row r="3" spans="1:14" ht="52.5" customHeight="1" x14ac:dyDescent="0.3">
      <c r="A3" s="7" t="s">
        <v>4</v>
      </c>
      <c r="B3" s="8" t="s">
        <v>5</v>
      </c>
      <c r="C3" s="9" t="s">
        <v>6</v>
      </c>
      <c r="E3" s="3"/>
      <c r="F3" s="10" t="s">
        <v>7</v>
      </c>
      <c r="G3" s="3"/>
      <c r="I3" s="6"/>
      <c r="J3" s="6"/>
      <c r="K3" s="11" t="s">
        <v>8</v>
      </c>
    </row>
    <row r="4" spans="1:14" ht="28.8" x14ac:dyDescent="0.3">
      <c r="A4" t="s">
        <v>9</v>
      </c>
      <c r="B4" s="12" t="s">
        <v>10</v>
      </c>
      <c r="C4" s="13">
        <v>2350000</v>
      </c>
      <c r="E4" s="3"/>
      <c r="F4" s="3"/>
      <c r="G4" s="3"/>
      <c r="I4" s="6" t="s">
        <v>11</v>
      </c>
      <c r="J4" s="14">
        <f>C13/C16</f>
        <v>0.96502556498468173</v>
      </c>
      <c r="K4" s="15">
        <f>(J4*C10)+C5</f>
        <v>60928370.856495269</v>
      </c>
    </row>
    <row r="5" spans="1:14" ht="28.8" x14ac:dyDescent="0.3">
      <c r="B5" s="3" t="s">
        <v>12</v>
      </c>
      <c r="C5" s="16">
        <v>57650000</v>
      </c>
      <c r="E5" s="17" t="s">
        <v>13</v>
      </c>
      <c r="F5" s="17" t="s">
        <v>14</v>
      </c>
      <c r="G5" s="17" t="s">
        <v>15</v>
      </c>
      <c r="I5" s="6" t="s">
        <v>16</v>
      </c>
      <c r="J5" s="14">
        <f>C14/C16</f>
        <v>3.2666937738897762E-2</v>
      </c>
      <c r="K5" s="15">
        <f>J5*C10</f>
        <v>110975.64721598626</v>
      </c>
    </row>
    <row r="6" spans="1:14" x14ac:dyDescent="0.3">
      <c r="B6" s="18" t="s">
        <v>17</v>
      </c>
      <c r="C6" s="19">
        <f>SUM(C4:C5)</f>
        <v>60000000</v>
      </c>
      <c r="E6" s="16">
        <v>5000</v>
      </c>
      <c r="F6" s="20">
        <f>E6/C13</f>
        <v>2.9889069265968061E-6</v>
      </c>
      <c r="G6" s="21">
        <f>F6*C5</f>
        <v>172.31048431830587</v>
      </c>
      <c r="I6" s="6" t="s">
        <v>18</v>
      </c>
      <c r="J6" s="22">
        <f>C15/C16</f>
        <v>2.3074972764205691E-3</v>
      </c>
      <c r="K6" s="15">
        <f>J6*C10</f>
        <v>7838.9962887454494</v>
      </c>
    </row>
    <row r="7" spans="1:14" x14ac:dyDescent="0.3">
      <c r="E7" s="16">
        <v>10000</v>
      </c>
      <c r="F7" s="20">
        <f>E7/C13</f>
        <v>5.9778138531936122E-6</v>
      </c>
      <c r="G7" s="21">
        <f>F7*C5</f>
        <v>344.62096863661174</v>
      </c>
      <c r="I7" s="6"/>
      <c r="J7" s="23">
        <f>SUM(J4:J6)</f>
        <v>1</v>
      </c>
      <c r="K7" s="6"/>
    </row>
    <row r="8" spans="1:14" x14ac:dyDescent="0.3">
      <c r="E8" s="16">
        <v>20000</v>
      </c>
      <c r="F8" s="24">
        <f>E8/C13</f>
        <v>1.1955627706387224E-5</v>
      </c>
      <c r="G8" s="16">
        <f>F8*C5</f>
        <v>689.24193727322347</v>
      </c>
      <c r="I8" s="6"/>
      <c r="J8" s="6"/>
      <c r="K8" s="6"/>
    </row>
    <row r="9" spans="1:14" x14ac:dyDescent="0.3">
      <c r="E9" s="16">
        <v>50000</v>
      </c>
      <c r="F9" s="24">
        <f>E9/C13</f>
        <v>2.9889069265968061E-5</v>
      </c>
      <c r="G9" s="16">
        <f>F9*C5</f>
        <v>1723.1048431830586</v>
      </c>
      <c r="I9" s="6"/>
      <c r="J9" s="6"/>
      <c r="K9" s="6"/>
    </row>
    <row r="10" spans="1:14" ht="43.2" x14ac:dyDescent="0.3">
      <c r="B10" s="25" t="s">
        <v>19</v>
      </c>
      <c r="C10" s="26">
        <f>B2-C6</f>
        <v>3397185.5</v>
      </c>
      <c r="E10" s="16">
        <v>100000</v>
      </c>
      <c r="F10" s="24">
        <f>E10/C13</f>
        <v>5.9778138531936122E-5</v>
      </c>
      <c r="G10" s="16">
        <f>F10*C5</f>
        <v>3446.2096863661172</v>
      </c>
      <c r="N10" s="27"/>
    </row>
    <row r="11" spans="1:14" x14ac:dyDescent="0.3">
      <c r="E11" s="13"/>
      <c r="F11" s="28"/>
      <c r="G11" s="27"/>
      <c r="I11" s="29" t="s">
        <v>20</v>
      </c>
      <c r="J11" s="30"/>
    </row>
    <row r="12" spans="1:14" ht="57.6" x14ac:dyDescent="0.3">
      <c r="A12" s="31" t="s">
        <v>21</v>
      </c>
      <c r="E12" s="32"/>
      <c r="F12" s="33" t="s">
        <v>22</v>
      </c>
      <c r="G12" s="32"/>
      <c r="I12" s="34" t="s">
        <v>13</v>
      </c>
      <c r="J12" s="34" t="s">
        <v>15</v>
      </c>
      <c r="L12" s="27"/>
      <c r="N12" s="27"/>
    </row>
    <row r="13" spans="1:14" x14ac:dyDescent="0.3">
      <c r="A13" t="s">
        <v>23</v>
      </c>
      <c r="B13" t="s">
        <v>24</v>
      </c>
      <c r="C13" s="13">
        <v>1672852358</v>
      </c>
      <c r="E13" s="32"/>
      <c r="F13" s="32"/>
      <c r="G13" s="32"/>
      <c r="I13" s="35">
        <v>5000</v>
      </c>
      <c r="J13" s="35">
        <f>G6+G15</f>
        <v>182.10922967923767</v>
      </c>
    </row>
    <row r="14" spans="1:14" ht="28.8" x14ac:dyDescent="0.3">
      <c r="A14" t="s">
        <v>25</v>
      </c>
      <c r="B14" t="s">
        <v>26</v>
      </c>
      <c r="C14" s="13">
        <v>56627477.869999997</v>
      </c>
      <c r="E14" s="36" t="s">
        <v>13</v>
      </c>
      <c r="F14" s="36" t="s">
        <v>14</v>
      </c>
      <c r="G14" s="36" t="s">
        <v>15</v>
      </c>
      <c r="I14" s="35">
        <v>10000</v>
      </c>
      <c r="J14" s="37">
        <f>G16+G7</f>
        <v>364.21845935847534</v>
      </c>
    </row>
    <row r="15" spans="1:14" x14ac:dyDescent="0.3">
      <c r="A15" t="s">
        <v>27</v>
      </c>
      <c r="B15" t="s">
        <v>28</v>
      </c>
      <c r="C15" s="38">
        <v>4000000</v>
      </c>
      <c r="E15" s="39">
        <v>5000</v>
      </c>
      <c r="F15" s="40">
        <f>E15/C16</f>
        <v>2.8843715955257113E-6</v>
      </c>
      <c r="G15" s="41">
        <f>F15*C10</f>
        <v>9.7987453609318109</v>
      </c>
      <c r="I15" s="35">
        <v>25000</v>
      </c>
      <c r="J15" s="35">
        <f>G17+G8</f>
        <v>728.43691871695069</v>
      </c>
    </row>
    <row r="16" spans="1:14" x14ac:dyDescent="0.3">
      <c r="B16" s="18" t="s">
        <v>29</v>
      </c>
      <c r="C16" s="42">
        <f>SUM(C13:C15)</f>
        <v>1733479835.8699999</v>
      </c>
      <c r="E16" s="39">
        <v>10000</v>
      </c>
      <c r="F16" s="40">
        <f>E16/C16</f>
        <v>5.7687431910514225E-6</v>
      </c>
      <c r="G16" s="41">
        <f>C10*F16</f>
        <v>19.597490721863622</v>
      </c>
      <c r="I16" s="35">
        <v>50000</v>
      </c>
      <c r="J16" s="35">
        <f>G18+G9</f>
        <v>1821.0922967923768</v>
      </c>
    </row>
    <row r="17" spans="1:11" x14ac:dyDescent="0.3">
      <c r="E17" s="39">
        <v>20000</v>
      </c>
      <c r="F17" s="43">
        <f>E17/C16</f>
        <v>1.1537486382102845E-5</v>
      </c>
      <c r="G17" s="39">
        <f>F17*C10</f>
        <v>39.194981443727244</v>
      </c>
      <c r="I17" s="35">
        <v>100000</v>
      </c>
      <c r="J17" s="35">
        <f>G19+G10</f>
        <v>3642.1845935847537</v>
      </c>
    </row>
    <row r="18" spans="1:11" x14ac:dyDescent="0.3">
      <c r="E18" s="39">
        <v>50000</v>
      </c>
      <c r="F18" s="43">
        <f>E18/C16</f>
        <v>2.8843715955257114E-5</v>
      </c>
      <c r="G18" s="39">
        <f>F18*C10</f>
        <v>97.987453609318123</v>
      </c>
      <c r="I18" s="35"/>
      <c r="J18" s="35"/>
    </row>
    <row r="19" spans="1:11" x14ac:dyDescent="0.3">
      <c r="E19" s="39">
        <v>100000</v>
      </c>
      <c r="F19" s="43">
        <f>E19/C16</f>
        <v>5.7687431910514229E-5</v>
      </c>
      <c r="G19" s="39">
        <f>F19*C10</f>
        <v>195.97490721863625</v>
      </c>
    </row>
    <row r="20" spans="1:11" ht="72" x14ac:dyDescent="0.3">
      <c r="A20" s="12" t="s">
        <v>30</v>
      </c>
      <c r="B20" t="s">
        <v>31</v>
      </c>
      <c r="I20" s="31" t="s">
        <v>32</v>
      </c>
      <c r="J20" s="44">
        <f>J13/I13</f>
        <v>3.6421845935847533E-2</v>
      </c>
    </row>
    <row r="21" spans="1:11" x14ac:dyDescent="0.3">
      <c r="B21" t="s">
        <v>33</v>
      </c>
    </row>
    <row r="26" spans="1:11" x14ac:dyDescent="0.3">
      <c r="C26" s="1" t="s">
        <v>34</v>
      </c>
    </row>
    <row r="27" spans="1:11" x14ac:dyDescent="0.3">
      <c r="A27" s="1" t="s">
        <v>1</v>
      </c>
      <c r="B27" s="2">
        <v>63397185.5</v>
      </c>
      <c r="E27" s="3"/>
      <c r="F27" s="4" t="s">
        <v>2</v>
      </c>
      <c r="G27" s="3"/>
      <c r="I27" s="5" t="s">
        <v>3</v>
      </c>
      <c r="J27" s="6"/>
      <c r="K27" s="6"/>
    </row>
    <row r="28" spans="1:11" ht="43.2" x14ac:dyDescent="0.3">
      <c r="A28" s="7" t="s">
        <v>4</v>
      </c>
      <c r="B28" s="8" t="s">
        <v>5</v>
      </c>
      <c r="C28" s="9" t="s">
        <v>6</v>
      </c>
      <c r="E28" s="3"/>
      <c r="F28" s="10" t="s">
        <v>7</v>
      </c>
      <c r="G28" s="3"/>
      <c r="I28" s="6"/>
      <c r="J28" s="6"/>
      <c r="K28" s="11" t="s">
        <v>8</v>
      </c>
    </row>
    <row r="29" spans="1:11" ht="28.8" x14ac:dyDescent="0.3">
      <c r="A29" t="s">
        <v>9</v>
      </c>
      <c r="B29" s="12" t="s">
        <v>10</v>
      </c>
      <c r="C29" s="13">
        <v>2350000</v>
      </c>
      <c r="E29" s="3"/>
      <c r="F29" s="3"/>
      <c r="G29" s="3"/>
      <c r="I29" s="6" t="s">
        <v>11</v>
      </c>
      <c r="J29" s="14">
        <f>C38/C41</f>
        <v>0.96502556498468173</v>
      </c>
      <c r="K29" s="15">
        <f>(J29*C35)+C30</f>
        <v>59086966.852938764</v>
      </c>
    </row>
    <row r="30" spans="1:11" ht="28.8" x14ac:dyDescent="0.3">
      <c r="B30" s="3" t="s">
        <v>12</v>
      </c>
      <c r="C30" s="16">
        <v>5000000</v>
      </c>
      <c r="E30" s="17" t="s">
        <v>13</v>
      </c>
      <c r="F30" s="17" t="s">
        <v>14</v>
      </c>
      <c r="G30" s="17" t="s">
        <v>15</v>
      </c>
      <c r="I30" s="6" t="s">
        <v>16</v>
      </c>
      <c r="J30" s="14">
        <f>C39/C41</f>
        <v>3.2666937738897762E-2</v>
      </c>
      <c r="K30" s="15">
        <f>J30*C35</f>
        <v>1830889.9191689536</v>
      </c>
    </row>
    <row r="31" spans="1:11" x14ac:dyDescent="0.3">
      <c r="B31" s="18" t="s">
        <v>17</v>
      </c>
      <c r="C31" s="19">
        <f>SUM(C29:C30)</f>
        <v>7350000</v>
      </c>
      <c r="E31" s="16">
        <v>5000</v>
      </c>
      <c r="F31" s="20">
        <f>E31/C38</f>
        <v>2.9889069265968061E-6</v>
      </c>
      <c r="G31" s="21">
        <f>F31*C30</f>
        <v>14.944534632984031</v>
      </c>
      <c r="I31" s="6" t="s">
        <v>18</v>
      </c>
      <c r="J31" s="22">
        <f>C40/C41</f>
        <v>2.3074972764205691E-3</v>
      </c>
      <c r="K31" s="15">
        <f>J31*C35</f>
        <v>129328.72789228841</v>
      </c>
    </row>
    <row r="32" spans="1:11" x14ac:dyDescent="0.3">
      <c r="E32" s="16">
        <v>10000</v>
      </c>
      <c r="F32" s="20">
        <f>E32/C38</f>
        <v>5.9778138531936122E-6</v>
      </c>
      <c r="G32" s="21">
        <f>F32*C30</f>
        <v>29.889069265968061</v>
      </c>
      <c r="I32" s="6"/>
      <c r="J32" s="23">
        <f>SUM(J29:J31)</f>
        <v>1</v>
      </c>
      <c r="K32" s="6"/>
    </row>
    <row r="33" spans="1:12" x14ac:dyDescent="0.3">
      <c r="E33" s="16">
        <v>20000</v>
      </c>
      <c r="F33" s="24">
        <f>E33/C38</f>
        <v>1.1955627706387224E-5</v>
      </c>
      <c r="G33" s="16">
        <f>F33*C30</f>
        <v>59.778138531936122</v>
      </c>
      <c r="I33" s="6"/>
      <c r="J33" s="6"/>
      <c r="K33" s="6"/>
    </row>
    <row r="34" spans="1:12" x14ac:dyDescent="0.3">
      <c r="E34" s="16">
        <v>50000</v>
      </c>
      <c r="F34" s="24">
        <f>E34/C38</f>
        <v>2.9889069265968061E-5</v>
      </c>
      <c r="G34" s="16">
        <f>F34*C30</f>
        <v>149.44534632984031</v>
      </c>
      <c r="I34" s="6"/>
      <c r="J34" s="6"/>
      <c r="K34" s="6"/>
    </row>
    <row r="35" spans="1:12" ht="43.2" x14ac:dyDescent="0.3">
      <c r="B35" s="25" t="s">
        <v>19</v>
      </c>
      <c r="C35" s="26">
        <f>B27-C31</f>
        <v>56047185.5</v>
      </c>
      <c r="E35" s="16">
        <v>100000</v>
      </c>
      <c r="F35" s="24">
        <f>E35/C38</f>
        <v>5.9778138531936122E-5</v>
      </c>
      <c r="G35" s="16">
        <f>F35*C30</f>
        <v>298.89069265968061</v>
      </c>
    </row>
    <row r="36" spans="1:12" x14ac:dyDescent="0.3">
      <c r="E36" s="13"/>
      <c r="F36" s="28"/>
      <c r="G36" s="27"/>
      <c r="I36" s="29" t="s">
        <v>20</v>
      </c>
      <c r="J36" s="30"/>
    </row>
    <row r="37" spans="1:12" ht="57.6" x14ac:dyDescent="0.3">
      <c r="A37" s="31" t="s">
        <v>21</v>
      </c>
      <c r="E37" s="32"/>
      <c r="F37" s="33" t="s">
        <v>22</v>
      </c>
      <c r="G37" s="32"/>
      <c r="I37" s="34" t="s">
        <v>13</v>
      </c>
      <c r="J37" s="34" t="s">
        <v>15</v>
      </c>
      <c r="L37" s="27"/>
    </row>
    <row r="38" spans="1:12" x14ac:dyDescent="0.3">
      <c r="A38" t="s">
        <v>23</v>
      </c>
      <c r="B38" t="s">
        <v>24</v>
      </c>
      <c r="C38" s="13">
        <v>1672852358</v>
      </c>
      <c r="E38" s="32"/>
      <c r="F38" s="32"/>
      <c r="G38" s="32"/>
      <c r="I38" s="35">
        <v>5000</v>
      </c>
      <c r="J38" s="35">
        <f>G31+G40</f>
        <v>176.60544449834453</v>
      </c>
    </row>
    <row r="39" spans="1:12" ht="28.8" x14ac:dyDescent="0.3">
      <c r="A39" t="s">
        <v>25</v>
      </c>
      <c r="B39" t="s">
        <v>26</v>
      </c>
      <c r="C39" s="13">
        <v>56627477.869999997</v>
      </c>
      <c r="E39" s="36" t="s">
        <v>13</v>
      </c>
      <c r="F39" s="36" t="s">
        <v>14</v>
      </c>
      <c r="G39" s="36" t="s">
        <v>15</v>
      </c>
      <c r="I39" s="35">
        <v>10000</v>
      </c>
      <c r="J39" s="37">
        <f>G41+G32</f>
        <v>353.21088899668905</v>
      </c>
    </row>
    <row r="40" spans="1:12" x14ac:dyDescent="0.3">
      <c r="A40" t="s">
        <v>27</v>
      </c>
      <c r="B40" t="s">
        <v>28</v>
      </c>
      <c r="C40" s="38">
        <v>4000000</v>
      </c>
      <c r="E40" s="39">
        <v>5000</v>
      </c>
      <c r="F40" s="40">
        <f>E40/C41</f>
        <v>2.8843715955257113E-6</v>
      </c>
      <c r="G40" s="41">
        <f>F40*C35</f>
        <v>161.66090986536051</v>
      </c>
      <c r="I40" s="35">
        <v>25000</v>
      </c>
      <c r="J40" s="35">
        <f>G42+G33</f>
        <v>706.4217779933781</v>
      </c>
    </row>
    <row r="41" spans="1:12" x14ac:dyDescent="0.3">
      <c r="B41" s="18" t="s">
        <v>29</v>
      </c>
      <c r="C41" s="42">
        <f>SUM(C38:C40)</f>
        <v>1733479835.8699999</v>
      </c>
      <c r="E41" s="39">
        <v>10000</v>
      </c>
      <c r="F41" s="40">
        <f>E41/C41</f>
        <v>5.7687431910514225E-6</v>
      </c>
      <c r="G41" s="41">
        <f>C35*F41</f>
        <v>323.32181973072102</v>
      </c>
      <c r="I41" s="35">
        <v>50000</v>
      </c>
      <c r="J41" s="35">
        <f>G43+G34</f>
        <v>1766.0544449834454</v>
      </c>
    </row>
    <row r="42" spans="1:12" x14ac:dyDescent="0.3">
      <c r="E42" s="39">
        <v>20000</v>
      </c>
      <c r="F42" s="43">
        <f>E42/C41</f>
        <v>1.1537486382102845E-5</v>
      </c>
      <c r="G42" s="39">
        <f>F42*C35</f>
        <v>646.64363946144204</v>
      </c>
      <c r="I42" s="35">
        <v>100000</v>
      </c>
      <c r="J42" s="35">
        <f>G44+G35</f>
        <v>3532.1088899668907</v>
      </c>
    </row>
    <row r="43" spans="1:12" x14ac:dyDescent="0.3">
      <c r="E43" s="39">
        <v>50000</v>
      </c>
      <c r="F43" s="43">
        <f>E43/C41</f>
        <v>2.8843715955257114E-5</v>
      </c>
      <c r="G43" s="39">
        <f>F43*C35</f>
        <v>1616.6090986536051</v>
      </c>
      <c r="I43" s="35"/>
      <c r="J43" s="35"/>
    </row>
    <row r="44" spans="1:12" x14ac:dyDescent="0.3">
      <c r="E44" s="39">
        <v>100000</v>
      </c>
      <c r="F44" s="43">
        <f>E44/C41</f>
        <v>5.7687431910514229E-5</v>
      </c>
      <c r="G44" s="39">
        <f>F44*C35</f>
        <v>3233.2181973072102</v>
      </c>
    </row>
    <row r="45" spans="1:12" ht="72" x14ac:dyDescent="0.3">
      <c r="A45" s="12" t="s">
        <v>30</v>
      </c>
      <c r="B45" t="s">
        <v>31</v>
      </c>
      <c r="I45" s="31" t="s">
        <v>32</v>
      </c>
      <c r="J45" s="44">
        <f>J38/I38</f>
        <v>3.5321088899668902E-2</v>
      </c>
    </row>
    <row r="46" spans="1:12" x14ac:dyDescent="0.3">
      <c r="B46" t="s">
        <v>33</v>
      </c>
    </row>
  </sheetData>
  <pageMargins left="0" right="0" top="0" bottom="0" header="0.3" footer="0.3"/>
  <pageSetup paperSize="5" scale="9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BB526-C164-499C-8454-878E1ADCAD02}">
  <sheetPr>
    <pageSetUpPr fitToPage="1"/>
  </sheetPr>
  <dimension ref="A1:N46"/>
  <sheetViews>
    <sheetView topLeftCell="A20" zoomScale="80" zoomScaleNormal="80" workbookViewId="0">
      <selection activeCell="C6" sqref="C6"/>
    </sheetView>
  </sheetViews>
  <sheetFormatPr defaultRowHeight="14.4" x14ac:dyDescent="0.3"/>
  <cols>
    <col min="1" max="1" width="27.44140625" customWidth="1"/>
    <col min="2" max="2" width="24.5546875" customWidth="1"/>
    <col min="3" max="3" width="19.44140625" customWidth="1"/>
    <col min="4" max="4" width="4.6640625" customWidth="1"/>
    <col min="5" max="5" width="16.6640625" customWidth="1"/>
    <col min="6" max="6" width="21.6640625" customWidth="1"/>
    <col min="7" max="7" width="17.44140625" customWidth="1"/>
    <col min="8" max="8" width="4" customWidth="1"/>
    <col min="9" max="9" width="15.88671875" customWidth="1"/>
    <col min="10" max="10" width="18.33203125" customWidth="1"/>
    <col min="11" max="11" width="18" customWidth="1"/>
    <col min="12" max="12" width="16.6640625" customWidth="1"/>
    <col min="13" max="13" width="35.5546875" customWidth="1"/>
    <col min="14" max="14" width="22.109375" customWidth="1"/>
  </cols>
  <sheetData>
    <row r="1" spans="1:14" ht="20.25" customHeight="1" x14ac:dyDescent="0.3">
      <c r="C1" s="1" t="s">
        <v>38</v>
      </c>
    </row>
    <row r="2" spans="1:14" ht="25.5" customHeight="1" x14ac:dyDescent="0.3">
      <c r="A2" s="1" t="s">
        <v>1</v>
      </c>
      <c r="B2" s="2">
        <v>5154446.08</v>
      </c>
      <c r="E2" s="3"/>
      <c r="F2" s="4" t="s">
        <v>2</v>
      </c>
      <c r="G2" s="3"/>
      <c r="I2" s="5" t="s">
        <v>3</v>
      </c>
      <c r="J2" s="6"/>
      <c r="K2" s="6"/>
    </row>
    <row r="3" spans="1:14" ht="52.5" customHeight="1" x14ac:dyDescent="0.3">
      <c r="A3" s="7" t="s">
        <v>4</v>
      </c>
      <c r="B3" s="8" t="s">
        <v>5</v>
      </c>
      <c r="C3" s="9" t="s">
        <v>6</v>
      </c>
      <c r="E3" s="3"/>
      <c r="F3" s="10" t="s">
        <v>7</v>
      </c>
      <c r="G3" s="3"/>
      <c r="I3" s="6"/>
      <c r="J3" s="6"/>
      <c r="K3" s="11" t="s">
        <v>8</v>
      </c>
    </row>
    <row r="4" spans="1:14" ht="28.8" x14ac:dyDescent="0.3">
      <c r="A4" t="s">
        <v>9</v>
      </c>
      <c r="B4" s="12" t="s">
        <v>10</v>
      </c>
      <c r="C4" s="13">
        <v>0</v>
      </c>
      <c r="E4" s="3"/>
      <c r="F4" s="3"/>
      <c r="G4" s="3"/>
      <c r="I4" s="6" t="s">
        <v>11</v>
      </c>
      <c r="J4" s="14">
        <f>C13/C16</f>
        <v>0.96502556498468173</v>
      </c>
      <c r="K4" s="15">
        <f>(J4*C10)+C5</f>
        <v>5035631.4364382941</v>
      </c>
    </row>
    <row r="5" spans="1:14" ht="28.8" x14ac:dyDescent="0.3">
      <c r="B5" s="3" t="s">
        <v>12</v>
      </c>
      <c r="C5" s="16">
        <v>1757260.57837098</v>
      </c>
      <c r="E5" s="17" t="s">
        <v>13</v>
      </c>
      <c r="F5" s="17" t="s">
        <v>14</v>
      </c>
      <c r="G5" s="17" t="s">
        <v>15</v>
      </c>
      <c r="I5" s="6" t="s">
        <v>16</v>
      </c>
      <c r="J5" s="14">
        <f>C14/C16</f>
        <v>3.2666937738897762E-2</v>
      </c>
      <c r="K5" s="15">
        <f>J5*C10</f>
        <v>110975.64726920136</v>
      </c>
    </row>
    <row r="6" spans="1:14" x14ac:dyDescent="0.3">
      <c r="B6" s="18" t="s">
        <v>17</v>
      </c>
      <c r="C6" s="19">
        <f>SUM(C4:C5)</f>
        <v>1757260.57837098</v>
      </c>
      <c r="E6" s="16">
        <v>5000</v>
      </c>
      <c r="F6" s="20">
        <f>E6/C13</f>
        <v>2.9889069265968061E-6</v>
      </c>
      <c r="G6" s="21">
        <f>F6*C5</f>
        <v>5.2522883145285313</v>
      </c>
      <c r="I6" s="6" t="s">
        <v>18</v>
      </c>
      <c r="J6" s="22">
        <f>C15/C16</f>
        <v>2.3074972764205691E-3</v>
      </c>
      <c r="K6" s="15">
        <f>J6*C10</f>
        <v>7838.9962925044083</v>
      </c>
    </row>
    <row r="7" spans="1:14" x14ac:dyDescent="0.3">
      <c r="E7" s="16">
        <v>10000</v>
      </c>
      <c r="F7" s="20">
        <f>E7/C13</f>
        <v>5.9778138531936122E-6</v>
      </c>
      <c r="G7" s="21">
        <f>F7*C5</f>
        <v>10.504576629057063</v>
      </c>
      <c r="I7" s="6"/>
      <c r="J7" s="23">
        <f>SUM(J4:J6)</f>
        <v>1</v>
      </c>
      <c r="K7" s="6"/>
    </row>
    <row r="8" spans="1:14" x14ac:dyDescent="0.3">
      <c r="E8" s="16">
        <v>20000</v>
      </c>
      <c r="F8" s="24">
        <f>E8/C13</f>
        <v>1.1955627706387224E-5</v>
      </c>
      <c r="G8" s="16">
        <f>F8*C5</f>
        <v>21.009153258114125</v>
      </c>
      <c r="I8" s="6"/>
      <c r="J8" s="6"/>
      <c r="K8" s="6"/>
    </row>
    <row r="9" spans="1:14" x14ac:dyDescent="0.3">
      <c r="E9" s="16">
        <v>50000</v>
      </c>
      <c r="F9" s="24">
        <f>E9/C13</f>
        <v>2.9889069265968061E-5</v>
      </c>
      <c r="G9" s="16">
        <f>F9*C5</f>
        <v>52.52288314528532</v>
      </c>
      <c r="I9" s="6"/>
      <c r="J9" s="6"/>
      <c r="K9" s="6"/>
    </row>
    <row r="10" spans="1:14" ht="43.2" x14ac:dyDescent="0.3">
      <c r="B10" s="25" t="s">
        <v>19</v>
      </c>
      <c r="C10" s="26">
        <f>B2-C6</f>
        <v>3397185.5016290201</v>
      </c>
      <c r="E10" s="16">
        <v>100000</v>
      </c>
      <c r="F10" s="24">
        <f>E10/C13</f>
        <v>5.9778138531936122E-5</v>
      </c>
      <c r="G10" s="16">
        <f>F10*C5</f>
        <v>105.04576629057064</v>
      </c>
      <c r="N10" s="27"/>
    </row>
    <row r="11" spans="1:14" x14ac:dyDescent="0.3">
      <c r="E11" s="13"/>
      <c r="F11" s="28"/>
      <c r="G11" s="27"/>
      <c r="I11" s="29" t="s">
        <v>20</v>
      </c>
      <c r="J11" s="30"/>
    </row>
    <row r="12" spans="1:14" ht="57.6" x14ac:dyDescent="0.3">
      <c r="A12" s="31" t="s">
        <v>21</v>
      </c>
      <c r="E12" s="32"/>
      <c r="F12" s="33" t="s">
        <v>22</v>
      </c>
      <c r="G12" s="32"/>
      <c r="I12" s="34" t="s">
        <v>13</v>
      </c>
      <c r="J12" s="34" t="s">
        <v>15</v>
      </c>
      <c r="L12" s="27"/>
      <c r="N12" s="27"/>
    </row>
    <row r="13" spans="1:14" x14ac:dyDescent="0.3">
      <c r="A13" t="s">
        <v>23</v>
      </c>
      <c r="B13" t="s">
        <v>24</v>
      </c>
      <c r="C13" s="13">
        <v>1672852358</v>
      </c>
      <c r="E13" s="32"/>
      <c r="F13" s="32"/>
      <c r="G13" s="32"/>
      <c r="I13" s="35">
        <v>5000</v>
      </c>
      <c r="J13" s="35">
        <f>G6+G15</f>
        <v>15.051033680159042</v>
      </c>
    </row>
    <row r="14" spans="1:14" ht="28.8" x14ac:dyDescent="0.3">
      <c r="A14" t="s">
        <v>25</v>
      </c>
      <c r="B14" t="s">
        <v>26</v>
      </c>
      <c r="C14" s="13">
        <v>56627477.869999997</v>
      </c>
      <c r="E14" s="36" t="s">
        <v>13</v>
      </c>
      <c r="F14" s="36" t="s">
        <v>14</v>
      </c>
      <c r="G14" s="36" t="s">
        <v>15</v>
      </c>
      <c r="I14" s="35">
        <v>10000</v>
      </c>
      <c r="J14" s="37">
        <f>G16+G7</f>
        <v>30.102067360318085</v>
      </c>
    </row>
    <row r="15" spans="1:14" x14ac:dyDescent="0.3">
      <c r="A15" t="s">
        <v>27</v>
      </c>
      <c r="B15" t="s">
        <v>28</v>
      </c>
      <c r="C15" s="38">
        <v>4000000</v>
      </c>
      <c r="E15" s="39">
        <v>5000</v>
      </c>
      <c r="F15" s="40">
        <f>E15/C16</f>
        <v>2.8843715955257113E-6</v>
      </c>
      <c r="G15" s="41">
        <f>F15*C10</f>
        <v>9.798745365630511</v>
      </c>
      <c r="I15" s="35">
        <v>25000</v>
      </c>
      <c r="J15" s="35">
        <f>G17+G8</f>
        <v>60.204134720636169</v>
      </c>
    </row>
    <row r="16" spans="1:14" x14ac:dyDescent="0.3">
      <c r="B16" s="18" t="s">
        <v>29</v>
      </c>
      <c r="C16" s="42">
        <f>SUM(C13:C15)</f>
        <v>1733479835.8699999</v>
      </c>
      <c r="E16" s="39">
        <v>10000</v>
      </c>
      <c r="F16" s="40">
        <f>E16/C16</f>
        <v>5.7687431910514225E-6</v>
      </c>
      <c r="G16" s="41">
        <f>C10*F16</f>
        <v>19.597490731261022</v>
      </c>
      <c r="I16" s="35">
        <v>50000</v>
      </c>
      <c r="J16" s="35">
        <f>G18+G9</f>
        <v>150.51033680159043</v>
      </c>
      <c r="N16" s="27"/>
    </row>
    <row r="17" spans="1:14" x14ac:dyDescent="0.3">
      <c r="E17" s="39">
        <v>20000</v>
      </c>
      <c r="F17" s="43">
        <f>E17/C16</f>
        <v>1.1537486382102845E-5</v>
      </c>
      <c r="G17" s="39">
        <f>F17*C10</f>
        <v>39.194981462522044</v>
      </c>
      <c r="I17" s="35">
        <v>100000</v>
      </c>
      <c r="J17" s="35">
        <f>G19+G10</f>
        <v>301.02067360318085</v>
      </c>
      <c r="N17" s="27"/>
    </row>
    <row r="18" spans="1:14" x14ac:dyDescent="0.3">
      <c r="E18" s="39">
        <v>50000</v>
      </c>
      <c r="F18" s="43">
        <f>E18/C16</f>
        <v>2.8843715955257114E-5</v>
      </c>
      <c r="G18" s="39">
        <f>F18*C10</f>
        <v>97.987453656305107</v>
      </c>
      <c r="I18" s="35"/>
      <c r="J18" s="35"/>
      <c r="N18" s="27"/>
    </row>
    <row r="19" spans="1:14" x14ac:dyDescent="0.3">
      <c r="E19" s="39">
        <v>100000</v>
      </c>
      <c r="F19" s="43">
        <f>E19/C16</f>
        <v>5.7687431910514229E-5</v>
      </c>
      <c r="G19" s="39">
        <f>F19*C10</f>
        <v>195.97490731261021</v>
      </c>
    </row>
    <row r="20" spans="1:14" ht="72" x14ac:dyDescent="0.3">
      <c r="A20" s="12" t="s">
        <v>30</v>
      </c>
      <c r="B20" t="s">
        <v>37</v>
      </c>
      <c r="I20" s="31" t="s">
        <v>32</v>
      </c>
      <c r="J20" s="44">
        <f>J13/I13</f>
        <v>3.0102067360318085E-3</v>
      </c>
    </row>
    <row r="21" spans="1:14" x14ac:dyDescent="0.3">
      <c r="B21" t="s">
        <v>33</v>
      </c>
    </row>
    <row r="23" spans="1:14" x14ac:dyDescent="0.3">
      <c r="M23" s="12"/>
      <c r="N23" s="27"/>
    </row>
    <row r="24" spans="1:14" x14ac:dyDescent="0.3">
      <c r="M24" s="12"/>
      <c r="N24" s="27"/>
    </row>
    <row r="26" spans="1:14" x14ac:dyDescent="0.3">
      <c r="C26" s="1" t="s">
        <v>36</v>
      </c>
    </row>
    <row r="27" spans="1:14" x14ac:dyDescent="0.3">
      <c r="A27" s="1" t="s">
        <v>1</v>
      </c>
      <c r="B27" s="2">
        <f>'[1]RLF + JW + PCA'!E17</f>
        <v>5154446.0783709791</v>
      </c>
      <c r="E27" s="3"/>
      <c r="F27" s="4" t="s">
        <v>2</v>
      </c>
      <c r="G27" s="3"/>
      <c r="I27" s="5" t="s">
        <v>3</v>
      </c>
      <c r="J27" s="6"/>
      <c r="K27" s="6"/>
    </row>
    <row r="28" spans="1:14" ht="43.2" x14ac:dyDescent="0.3">
      <c r="A28" s="7" t="s">
        <v>4</v>
      </c>
      <c r="B28" s="8" t="s">
        <v>5</v>
      </c>
      <c r="C28" s="9" t="s">
        <v>6</v>
      </c>
      <c r="E28" s="3"/>
      <c r="F28" s="10" t="s">
        <v>7</v>
      </c>
      <c r="G28" s="3"/>
      <c r="I28" s="6"/>
      <c r="J28" s="6"/>
      <c r="K28" s="11" t="s">
        <v>8</v>
      </c>
    </row>
    <row r="29" spans="1:14" ht="28.8" x14ac:dyDescent="0.3">
      <c r="A29" t="s">
        <v>9</v>
      </c>
      <c r="B29" s="12" t="s">
        <v>10</v>
      </c>
      <c r="C29" s="13">
        <v>0</v>
      </c>
      <c r="E29" s="3"/>
      <c r="F29" s="3"/>
      <c r="G29" s="3"/>
      <c r="I29" s="6" t="s">
        <v>11</v>
      </c>
      <c r="J29" s="14">
        <f>C38/C41</f>
        <v>0.96502556498468173</v>
      </c>
      <c r="K29" s="15">
        <f>(J29*C35)+C30</f>
        <v>4974172.2389630312</v>
      </c>
    </row>
    <row r="30" spans="1:14" ht="28.8" x14ac:dyDescent="0.3">
      <c r="B30" s="3" t="s">
        <v>12</v>
      </c>
      <c r="C30" s="16">
        <v>0</v>
      </c>
      <c r="E30" s="17" t="s">
        <v>13</v>
      </c>
      <c r="F30" s="17" t="s">
        <v>14</v>
      </c>
      <c r="G30" s="17" t="s">
        <v>15</v>
      </c>
      <c r="I30" s="6" t="s">
        <v>16</v>
      </c>
      <c r="J30" s="14">
        <f>C39/C41</f>
        <v>3.2666937738897762E-2</v>
      </c>
      <c r="K30" s="15">
        <f>J30*C35</f>
        <v>168379.96912065052</v>
      </c>
    </row>
    <row r="31" spans="1:14" x14ac:dyDescent="0.3">
      <c r="B31" s="18" t="s">
        <v>17</v>
      </c>
      <c r="C31" s="19">
        <f>SUM(C29:C30)</f>
        <v>0</v>
      </c>
      <c r="E31" s="16">
        <v>5000</v>
      </c>
      <c r="F31" s="20">
        <f>E31/C38</f>
        <v>2.9889069265968061E-6</v>
      </c>
      <c r="G31" s="21">
        <f>F31*C30</f>
        <v>0</v>
      </c>
      <c r="I31" s="6" t="s">
        <v>18</v>
      </c>
      <c r="J31" s="22">
        <f>C40/C41</f>
        <v>2.3074972764205691E-3</v>
      </c>
      <c r="K31" s="15">
        <f>J31*C35</f>
        <v>11893.870287297717</v>
      </c>
    </row>
    <row r="32" spans="1:14" x14ac:dyDescent="0.3">
      <c r="E32" s="16">
        <v>10000</v>
      </c>
      <c r="F32" s="20">
        <f>E32/C38</f>
        <v>5.9778138531936122E-6</v>
      </c>
      <c r="G32" s="21">
        <f>F32*C30</f>
        <v>0</v>
      </c>
      <c r="I32" s="6"/>
      <c r="J32" s="23">
        <f>SUM(J29:J31)</f>
        <v>1</v>
      </c>
      <c r="K32" s="6"/>
    </row>
    <row r="33" spans="1:12" x14ac:dyDescent="0.3">
      <c r="E33" s="16">
        <v>20000</v>
      </c>
      <c r="F33" s="24">
        <f>E33/C38</f>
        <v>1.1955627706387224E-5</v>
      </c>
      <c r="G33" s="16">
        <f>F33*C30</f>
        <v>0</v>
      </c>
      <c r="I33" s="6"/>
      <c r="J33" s="6"/>
      <c r="K33" s="6"/>
    </row>
    <row r="34" spans="1:12" x14ac:dyDescent="0.3">
      <c r="E34" s="16">
        <v>50000</v>
      </c>
      <c r="F34" s="24">
        <f>E34/C38</f>
        <v>2.9889069265968061E-5</v>
      </c>
      <c r="G34" s="16">
        <f>F34*C30</f>
        <v>0</v>
      </c>
      <c r="I34" s="6"/>
      <c r="J34" s="6"/>
      <c r="K34" s="6"/>
    </row>
    <row r="35" spans="1:12" ht="43.2" x14ac:dyDescent="0.3">
      <c r="B35" s="25" t="s">
        <v>19</v>
      </c>
      <c r="C35" s="26">
        <f>B27-C31</f>
        <v>5154446.0783709791</v>
      </c>
      <c r="E35" s="16">
        <v>100000</v>
      </c>
      <c r="F35" s="24">
        <f>E35/C38</f>
        <v>5.9778138531936122E-5</v>
      </c>
      <c r="G35" s="16">
        <f>F35*C30</f>
        <v>0</v>
      </c>
    </row>
    <row r="36" spans="1:12" x14ac:dyDescent="0.3">
      <c r="E36" s="13"/>
      <c r="F36" s="28"/>
      <c r="G36" s="27"/>
      <c r="I36" s="29" t="s">
        <v>20</v>
      </c>
      <c r="J36" s="30"/>
    </row>
    <row r="37" spans="1:12" ht="57.6" x14ac:dyDescent="0.3">
      <c r="A37" s="31" t="s">
        <v>21</v>
      </c>
      <c r="E37" s="32"/>
      <c r="F37" s="33" t="s">
        <v>22</v>
      </c>
      <c r="G37" s="32"/>
      <c r="I37" s="34" t="s">
        <v>13</v>
      </c>
      <c r="J37" s="34" t="s">
        <v>15</v>
      </c>
      <c r="L37" s="27"/>
    </row>
    <row r="38" spans="1:12" x14ac:dyDescent="0.3">
      <c r="A38" t="s">
        <v>23</v>
      </c>
      <c r="B38" t="s">
        <v>24</v>
      </c>
      <c r="C38" s="13">
        <v>1672852358</v>
      </c>
      <c r="E38" s="32"/>
      <c r="F38" s="32"/>
      <c r="G38" s="32"/>
      <c r="I38" s="35">
        <v>5000</v>
      </c>
      <c r="J38" s="35">
        <f>G31+G40</f>
        <v>14.867337859122147</v>
      </c>
    </row>
    <row r="39" spans="1:12" ht="28.8" x14ac:dyDescent="0.3">
      <c r="A39" t="s">
        <v>25</v>
      </c>
      <c r="B39" t="s">
        <v>26</v>
      </c>
      <c r="C39" s="13">
        <v>56627477.869999997</v>
      </c>
      <c r="E39" s="36" t="s">
        <v>13</v>
      </c>
      <c r="F39" s="36" t="s">
        <v>14</v>
      </c>
      <c r="G39" s="36" t="s">
        <v>15</v>
      </c>
      <c r="I39" s="35">
        <v>10000</v>
      </c>
      <c r="J39" s="37">
        <f>G41+G32</f>
        <v>29.734675718244294</v>
      </c>
    </row>
    <row r="40" spans="1:12" x14ac:dyDescent="0.3">
      <c r="A40" t="s">
        <v>27</v>
      </c>
      <c r="B40" t="s">
        <v>28</v>
      </c>
      <c r="C40" s="38">
        <v>4000000</v>
      </c>
      <c r="E40" s="39">
        <v>5000</v>
      </c>
      <c r="F40" s="40">
        <f>E40/C41</f>
        <v>2.8843715955257113E-6</v>
      </c>
      <c r="G40" s="41">
        <f>F40*C35</f>
        <v>14.867337859122147</v>
      </c>
      <c r="I40" s="35">
        <v>25000</v>
      </c>
      <c r="J40" s="35">
        <f>G42+G33</f>
        <v>59.469351436488587</v>
      </c>
    </row>
    <row r="41" spans="1:12" x14ac:dyDescent="0.3">
      <c r="B41" s="18" t="s">
        <v>29</v>
      </c>
      <c r="C41" s="42">
        <f>SUM(C38:C40)</f>
        <v>1733479835.8699999</v>
      </c>
      <c r="E41" s="39">
        <v>10000</v>
      </c>
      <c r="F41" s="40">
        <f>E41/C41</f>
        <v>5.7687431910514225E-6</v>
      </c>
      <c r="G41" s="41">
        <f>C35*F41</f>
        <v>29.734675718244294</v>
      </c>
      <c r="I41" s="35">
        <v>50000</v>
      </c>
      <c r="J41" s="35">
        <f>G43+G34</f>
        <v>148.67337859122148</v>
      </c>
    </row>
    <row r="42" spans="1:12" x14ac:dyDescent="0.3">
      <c r="E42" s="39">
        <v>20000</v>
      </c>
      <c r="F42" s="43">
        <f>E42/C41</f>
        <v>1.1537486382102845E-5</v>
      </c>
      <c r="G42" s="39">
        <f>F42*C35</f>
        <v>59.469351436488587</v>
      </c>
      <c r="I42" s="35">
        <v>100000</v>
      </c>
      <c r="J42" s="35">
        <f>G44+G35</f>
        <v>297.34675718244296</v>
      </c>
    </row>
    <row r="43" spans="1:12" x14ac:dyDescent="0.3">
      <c r="E43" s="39">
        <v>50000</v>
      </c>
      <c r="F43" s="43">
        <f>E43/C41</f>
        <v>2.8843715955257114E-5</v>
      </c>
      <c r="G43" s="39">
        <f>F43*C35</f>
        <v>148.67337859122148</v>
      </c>
      <c r="I43" s="35"/>
      <c r="J43" s="35"/>
    </row>
    <row r="44" spans="1:12" x14ac:dyDescent="0.3">
      <c r="E44" s="39">
        <v>100000</v>
      </c>
      <c r="F44" s="43">
        <f>E44/C41</f>
        <v>5.7687431910514229E-5</v>
      </c>
      <c r="G44" s="39">
        <f>F44*C35</f>
        <v>297.34675718244296</v>
      </c>
    </row>
    <row r="45" spans="1:12" ht="72" x14ac:dyDescent="0.3">
      <c r="A45" s="12" t="s">
        <v>30</v>
      </c>
      <c r="B45" t="s">
        <v>35</v>
      </c>
      <c r="I45" s="31" t="s">
        <v>32</v>
      </c>
      <c r="J45" s="44">
        <f>J38/I38</f>
        <v>2.9734675718244294E-3</v>
      </c>
    </row>
    <row r="46" spans="1:12" x14ac:dyDescent="0.3">
      <c r="B46" t="s">
        <v>33</v>
      </c>
    </row>
  </sheetData>
  <pageMargins left="0" right="0" top="0" bottom="0" header="0.3" footer="0.3"/>
  <pageSetup paperSize="5" scale="9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Updated WDT Dist (ALL)</vt:lpstr>
      <vt:lpstr>Updated WDT Dist (RLF+JW+PCA)</vt:lpstr>
      <vt:lpstr>'Updated WDT Dist (ALL)'!Print_Area</vt:lpstr>
      <vt:lpstr>'Updated WDT Dist (RLF+JW+PCA)'!Print_Area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Nate Palmer</dc:creator>
  <cp:lastModifiedBy>Kathy Mayle</cp:lastModifiedBy>
  <dcterms:created xsi:type="dcterms:W3CDTF">2025-10-03T20:56:10Z</dcterms:created>
  <dcterms:modified xsi:type="dcterms:W3CDTF">2025-10-04T15:31:37Z</dcterms:modified>
</cp:coreProperties>
</file>